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natools.sharepoint.com/sites/AUNAProducto/Documentos compartidos/0001JOSE MARIA/tarifas/616 CABEL/archivos/"/>
    </mc:Choice>
  </mc:AlternateContent>
  <xr:revisionPtr revIDLastSave="4" documentId="8_{7E13865D-9083-4533-9DB3-84E93B94FA74}" xr6:coauthVersionLast="47" xr6:coauthVersionMax="47" xr10:uidLastSave="{C50B6B95-463E-40A3-9483-6066EE8C84DD}"/>
  <bookViews>
    <workbookView xWindow="-28920" yWindow="-120" windowWidth="29040" windowHeight="15840" xr2:uid="{00000000-000D-0000-FFFF-FFFF00000000}"/>
  </bookViews>
  <sheets>
    <sheet name="TDT LCE" sheetId="6" r:id="rId1"/>
  </sheets>
  <definedNames>
    <definedName name="_xlnm._FilterDatabase" localSheetId="0" hidden="1">'TDT LCE'!$A$7:$AP$8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5" i="6" l="1"/>
  <c r="AP25" i="6" s="1"/>
  <c r="P25" i="6"/>
  <c r="AJ24" i="6"/>
  <c r="AP24" i="6" s="1"/>
  <c r="P24" i="6"/>
  <c r="AJ23" i="6"/>
  <c r="AP23" i="6" s="1"/>
  <c r="P23" i="6"/>
  <c r="AJ22" i="6"/>
  <c r="AP22" i="6" s="1"/>
  <c r="P22" i="6"/>
  <c r="AJ21" i="6"/>
  <c r="AP21" i="6" s="1"/>
  <c r="P21" i="6"/>
  <c r="AJ20" i="6"/>
  <c r="AP20" i="6" s="1"/>
  <c r="P20" i="6"/>
  <c r="AJ19" i="6"/>
  <c r="AP19" i="6" s="1"/>
  <c r="P19" i="6"/>
  <c r="AJ17" i="6"/>
  <c r="AP17" i="6" s="1"/>
  <c r="P17" i="6"/>
  <c r="AJ16" i="6"/>
  <c r="AP16" i="6" s="1"/>
  <c r="P16" i="6"/>
  <c r="AJ15" i="6"/>
  <c r="AP15" i="6" s="1"/>
  <c r="P15" i="6"/>
  <c r="AJ14" i="6"/>
  <c r="AP14" i="6" s="1"/>
  <c r="P14" i="6"/>
  <c r="AJ13" i="6"/>
  <c r="AP13" i="6" s="1"/>
  <c r="P13" i="6"/>
  <c r="AJ12" i="6"/>
  <c r="AP12" i="6" s="1"/>
  <c r="P12" i="6"/>
  <c r="AJ11" i="6"/>
  <c r="AP11" i="6" s="1"/>
  <c r="P11" i="6"/>
  <c r="AJ10" i="6"/>
  <c r="AP10" i="6" s="1"/>
  <c r="P10" i="6"/>
</calcChain>
</file>

<file path=xl/sharedStrings.xml><?xml version="1.0" encoding="utf-8"?>
<sst xmlns="http://schemas.openxmlformats.org/spreadsheetml/2006/main" count="434" uniqueCount="180">
  <si>
    <t>TECHNICAL DATA TABLE</t>
  </si>
  <si>
    <t>Project:</t>
  </si>
  <si>
    <t>LCE</t>
  </si>
  <si>
    <t>Last update:</t>
  </si>
  <si>
    <t>NAME</t>
  </si>
  <si>
    <t>PRODUCT INFORMATION</t>
  </si>
  <si>
    <t>ACCESORIES AND ELECTRIC EQUIPMENT</t>
  </si>
  <si>
    <t>PACKAGING</t>
  </si>
  <si>
    <t>Raw radiator</t>
  </si>
  <si>
    <t>Coat</t>
  </si>
  <si>
    <t>Height</t>
  </si>
  <si>
    <t>Width</t>
  </si>
  <si>
    <t>Depth</t>
  </si>
  <si>
    <t>Connection</t>
  </si>
  <si>
    <t>No. of pipes</t>
  </si>
  <si>
    <t>Surface</t>
  </si>
  <si>
    <t>Volume total</t>
  </si>
  <si>
    <t>Weight of raw rad.</t>
  </si>
  <si>
    <t>Max. Pressure</t>
  </si>
  <si>
    <t>Exponent "n"</t>
  </si>
  <si>
    <t>Max temperature</t>
  </si>
  <si>
    <t>Otuput dT=50</t>
  </si>
  <si>
    <t>Logo</t>
  </si>
  <si>
    <t>Certificate</t>
  </si>
  <si>
    <t xml:space="preserve">Power Elec. </t>
  </si>
  <si>
    <t>Fluid</t>
  </si>
  <si>
    <t>Heater</t>
  </si>
  <si>
    <t>Cable</t>
  </si>
  <si>
    <t>Appliance class</t>
  </si>
  <si>
    <t>Plug type</t>
  </si>
  <si>
    <t>IP protection index</t>
  </si>
  <si>
    <t>IK protection</t>
  </si>
  <si>
    <t>Fixing Kit</t>
  </si>
  <si>
    <t>Manual</t>
  </si>
  <si>
    <t>Others</t>
  </si>
  <si>
    <t>Weight w/o pack.</t>
  </si>
  <si>
    <t>Weight brut.</t>
  </si>
  <si>
    <t>Package type</t>
  </si>
  <si>
    <t>Ext. package dim.
[WxDxH]</t>
  </si>
  <si>
    <t>Poster - brand label</t>
  </si>
  <si>
    <t>Pallet dimmensions
[WxDxH]</t>
  </si>
  <si>
    <t>No.of rad's on pallet</t>
  </si>
  <si>
    <t>Weight of pallet</t>
  </si>
  <si>
    <t>H [mm]</t>
  </si>
  <si>
    <t>L [mm]</t>
  </si>
  <si>
    <t>G [mm]</t>
  </si>
  <si>
    <t>N [mm]</t>
  </si>
  <si>
    <t>[-]</t>
  </si>
  <si>
    <t>S [m2]</t>
  </si>
  <si>
    <t>V.t [dm3]</t>
  </si>
  <si>
    <t>M [kg]</t>
  </si>
  <si>
    <t>p [bar]</t>
  </si>
  <si>
    <t>n [-]</t>
  </si>
  <si>
    <t>T [*C]</t>
  </si>
  <si>
    <t>P [W]</t>
  </si>
  <si>
    <t>P.el [W]</t>
  </si>
  <si>
    <t>M.net [kg]</t>
  </si>
  <si>
    <t>M.brut [kg]</t>
  </si>
  <si>
    <t>[mm3]</t>
  </si>
  <si>
    <t>[pcs]</t>
  </si>
  <si>
    <t>[kg]</t>
  </si>
  <si>
    <t>P52-078-40-E</t>
  </si>
  <si>
    <t>RAL 9016</t>
  </si>
  <si>
    <t>-</t>
  </si>
  <si>
    <t>~302</t>
  </si>
  <si>
    <t>CE</t>
  </si>
  <si>
    <t>10% glycol (propyl.-)</t>
  </si>
  <si>
    <t>AA030
FASTON</t>
  </si>
  <si>
    <t>II</t>
  </si>
  <si>
    <t>IP44</t>
  </si>
  <si>
    <t>IK09</t>
  </si>
  <si>
    <t>C</t>
  </si>
  <si>
    <t>1030x420x42</t>
  </si>
  <si>
    <t>1200x800 [A]</t>
  </si>
  <si>
    <t>P52-091-50-E</t>
  </si>
  <si>
    <t>~429</t>
  </si>
  <si>
    <t>AA050
FASTON</t>
  </si>
  <si>
    <t>1150x520x42</t>
  </si>
  <si>
    <t>P52-122-50-E</t>
  </si>
  <si>
    <t>~599</t>
  </si>
  <si>
    <t>AA075
FASTON</t>
  </si>
  <si>
    <t>1470x520x42</t>
  </si>
  <si>
    <t>1600x800 [B]</t>
  </si>
  <si>
    <t>P52-146-60-E</t>
  </si>
  <si>
    <t>~819</t>
  </si>
  <si>
    <t>AA100
FASTON</t>
  </si>
  <si>
    <t>1710x620x42</t>
  </si>
  <si>
    <t>1950x800 [C]</t>
  </si>
  <si>
    <t>P52-122-60-E</t>
  </si>
  <si>
    <t>~698</t>
  </si>
  <si>
    <t>1470x620x42</t>
  </si>
  <si>
    <t>Heater Volume</t>
  </si>
  <si>
    <t>Filling ratio</t>
  </si>
  <si>
    <t>Filling Volume</t>
  </si>
  <si>
    <t>%</t>
  </si>
  <si>
    <t>LCE EU (EUROPE)</t>
  </si>
  <si>
    <t>2-wire</t>
  </si>
  <si>
    <t>P52-146-50-E</t>
  </si>
  <si>
    <t>P52-186-50-E</t>
  </si>
  <si>
    <t>P52-186-60-E</t>
  </si>
  <si>
    <t>AA020
FASTON</t>
  </si>
  <si>
    <t>European Plug - 16 A</t>
  </si>
  <si>
    <t>European Plug - 10 A / 16 A</t>
  </si>
  <si>
    <t>~198</t>
  </si>
  <si>
    <t>~280</t>
  </si>
  <si>
    <t>~392</t>
  </si>
  <si>
    <t>~457</t>
  </si>
  <si>
    <t>AA015
FASTON</t>
  </si>
  <si>
    <t>AA040
FASTON</t>
  </si>
  <si>
    <t>AA060
FASTON</t>
  </si>
  <si>
    <t>~687</t>
  </si>
  <si>
    <t>~871</t>
  </si>
  <si>
    <t>~1022</t>
  </si>
  <si>
    <t>~564</t>
  </si>
  <si>
    <t>~567</t>
  </si>
  <si>
    <t>~665</t>
  </si>
  <si>
    <t>No Name Reference</t>
  </si>
  <si>
    <t>Chrome</t>
  </si>
  <si>
    <t>1710x520x42</t>
  </si>
  <si>
    <t>2110x520x42</t>
  </si>
  <si>
    <t>2110x620x42</t>
  </si>
  <si>
    <t>2250x800 [D]</t>
  </si>
  <si>
    <t>SAP Material Short Text</t>
  </si>
  <si>
    <t>LCEC EU (EUROPE)</t>
  </si>
  <si>
    <t>Brand or private label</t>
  </si>
  <si>
    <t>N</t>
  </si>
  <si>
    <t>P52C-078-40-E</t>
  </si>
  <si>
    <t>P52C-091-50-E</t>
  </si>
  <si>
    <t>P52C-122-50-E</t>
  </si>
  <si>
    <t>P52C-122-60-E</t>
  </si>
  <si>
    <t>P52C-146-60-E</t>
  </si>
  <si>
    <t>P52C-186-50-E</t>
  </si>
  <si>
    <t>P52C-186-60-E</t>
  </si>
  <si>
    <t>Production barcode code</t>
  </si>
  <si>
    <t>LCE-080-040/MQ</t>
  </si>
  <si>
    <t>LCE-080-040-MQ-9016</t>
  </si>
  <si>
    <t>102-080-040/MQ</t>
  </si>
  <si>
    <t>LCE-090-050/MQ</t>
  </si>
  <si>
    <t>LCE-090-050-MQ-9016</t>
  </si>
  <si>
    <t>102-090-050/MQ</t>
  </si>
  <si>
    <t>LCE-120-050/MQ</t>
  </si>
  <si>
    <t>LCE-120-050-MQ-9016</t>
  </si>
  <si>
    <t>102-120-050/MQ</t>
  </si>
  <si>
    <t>LCE-120-060/MQ</t>
  </si>
  <si>
    <t>LCE-120-060-MQ-9016</t>
  </si>
  <si>
    <t>102-120-060/MQ</t>
  </si>
  <si>
    <t>LCE-150-050/MQ</t>
  </si>
  <si>
    <t>LCE-150-050-MQ-9016</t>
  </si>
  <si>
    <t>102-150-050/MQ</t>
  </si>
  <si>
    <t>LCE-150-060/MQ</t>
  </si>
  <si>
    <t>LCE-150-060-MQ-9016</t>
  </si>
  <si>
    <t>102-150-060/MQ</t>
  </si>
  <si>
    <t>LCE-180-050/MQ</t>
  </si>
  <si>
    <t>LCE-180-050-MQ-9016</t>
  </si>
  <si>
    <t>102-180-050/MQ</t>
  </si>
  <si>
    <t>LCE-180-060/MQ</t>
  </si>
  <si>
    <t>LCE-180-060-MQ-9016</t>
  </si>
  <si>
    <t>102-180-060/MQ</t>
  </si>
  <si>
    <t>LCEC-080-040/MQ</t>
  </si>
  <si>
    <t>LCEC-080-040-MQ-0008</t>
  </si>
  <si>
    <t>152-080-040/MQ</t>
  </si>
  <si>
    <t>LCEC-090-050/MQ</t>
  </si>
  <si>
    <t>LCEC-090-050-MQ-0008</t>
  </si>
  <si>
    <t>152-090-050/MQ</t>
  </si>
  <si>
    <t>LCEC-120-050/MQ</t>
  </si>
  <si>
    <t>LCEC-120-050-MQ-0008</t>
  </si>
  <si>
    <t>152-120-050/MQ</t>
  </si>
  <si>
    <t>LCEC-120-060/MQ</t>
  </si>
  <si>
    <t>LCEC-120-060-MQ-0008</t>
  </si>
  <si>
    <t>152-120-060/MQ</t>
  </si>
  <si>
    <t>LCEC-150-060/MQ</t>
  </si>
  <si>
    <t>LCEC-150-060-MQ-0008</t>
  </si>
  <si>
    <t>152-150-060/MQ</t>
  </si>
  <si>
    <t>LCEC-180-050/MQ</t>
  </si>
  <si>
    <t>LCEC-180-050-MQ-0008</t>
  </si>
  <si>
    <t>152-180-050/MQ</t>
  </si>
  <si>
    <t>LCEC-180-060/MQ</t>
  </si>
  <si>
    <t>LCEC-180-060-MQ-0008</t>
  </si>
  <si>
    <t>152-180-060/MQ</t>
  </si>
  <si>
    <t>Musa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</si>
</sst>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162"/>
      <scheme val="minor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color theme="1" tint="0.499984740745262"/>
      <name val="Arial"/>
      <family val="2"/>
      <charset val="238"/>
    </font>
    <font>
      <sz val="8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1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10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textRotation="90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2" fontId="4" fillId="0" borderId="19" xfId="1" applyNumberFormat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2" fontId="7" fillId="0" borderId="19" xfId="1" applyNumberFormat="1" applyFont="1" applyBorder="1" applyAlignment="1">
      <alignment horizontal="center" vertical="center" wrapText="1"/>
    </xf>
    <xf numFmtId="9" fontId="7" fillId="0" borderId="19" xfId="1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2" fontId="9" fillId="0" borderId="19" xfId="1" applyNumberFormat="1" applyFont="1" applyBorder="1" applyAlignment="1">
      <alignment horizontal="center" vertical="center" wrapText="1"/>
    </xf>
    <xf numFmtId="9" fontId="9" fillId="0" borderId="19" xfId="1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left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textRotation="90" wrapText="1"/>
    </xf>
    <xf numFmtId="0" fontId="4" fillId="0" borderId="26" xfId="0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2" fontId="7" fillId="0" borderId="30" xfId="1" applyNumberFormat="1" applyFont="1" applyBorder="1" applyAlignment="1">
      <alignment horizontal="center" vertical="center" wrapText="1"/>
    </xf>
    <xf numFmtId="9" fontId="7" fillId="0" borderId="30" xfId="1" applyNumberFormat="1" applyFont="1" applyBorder="1" applyAlignment="1">
      <alignment horizontal="center" vertical="center" wrapText="1"/>
    </xf>
    <xf numFmtId="2" fontId="4" fillId="0" borderId="30" xfId="1" applyNumberFormat="1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2" fontId="9" fillId="0" borderId="30" xfId="1" applyNumberFormat="1" applyFont="1" applyBorder="1" applyAlignment="1">
      <alignment horizontal="center" vertical="center" wrapText="1"/>
    </xf>
    <xf numFmtId="9" fontId="9" fillId="0" borderId="30" xfId="1" applyNumberFormat="1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 wrapText="1"/>
    </xf>
    <xf numFmtId="164" fontId="9" fillId="0" borderId="24" xfId="0" applyNumberFormat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0" fillId="0" borderId="33" xfId="0" applyBorder="1"/>
    <xf numFmtId="0" fontId="1" fillId="3" borderId="29" xfId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3" borderId="7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1" fillId="3" borderId="29" xfId="1" applyFont="1" applyFill="1" applyBorder="1" applyAlignment="1">
      <alignment vertical="center" wrapText="1"/>
    </xf>
    <xf numFmtId="0" fontId="4" fillId="3" borderId="29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4" fontId="7" fillId="0" borderId="24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164" fontId="9" fillId="0" borderId="14" xfId="0" applyNumberFormat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Normal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0</xdr:rowOff>
    </xdr:from>
    <xdr:to>
      <xdr:col>0</xdr:col>
      <xdr:colOff>963706</xdr:colOff>
      <xdr:row>4</xdr:row>
      <xdr:rowOff>100853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159B5B-7791-56FE-03A7-BAF10BC2A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3" y="0"/>
          <a:ext cx="862853" cy="862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5"/>
  <sheetViews>
    <sheetView tabSelected="1" zoomScale="115" zoomScaleNormal="115" workbookViewId="0">
      <pane xSplit="5" ySplit="8" topLeftCell="F9" activePane="bottomRight" state="frozen"/>
      <selection activeCell="A21" sqref="A21"/>
      <selection pane="topRight" activeCell="A21" sqref="A21"/>
      <selection pane="bottomLeft" activeCell="A21" sqref="A21"/>
      <selection pane="bottomRight" activeCell="A11" sqref="A11"/>
    </sheetView>
  </sheetViews>
  <sheetFormatPr baseColWidth="10" defaultColWidth="9.140625" defaultRowHeight="15" x14ac:dyDescent="0.25"/>
  <cols>
    <col min="1" max="2" width="22.28515625" customWidth="1"/>
    <col min="3" max="4" width="20.42578125" customWidth="1"/>
    <col min="5" max="5" width="15.7109375" customWidth="1"/>
    <col min="6" max="6" width="8.5703125" customWidth="1"/>
    <col min="7" max="11" width="5.7109375" customWidth="1"/>
    <col min="15" max="18" width="9.140625" customWidth="1"/>
    <col min="19" max="23" width="8.5703125" bestFit="1" customWidth="1"/>
    <col min="24" max="24" width="8.85546875" customWidth="1"/>
    <col min="25" max="25" width="8.85546875" bestFit="1" customWidth="1"/>
    <col min="26" max="26" width="13.140625" bestFit="1" customWidth="1"/>
    <col min="27" max="27" width="10.5703125" bestFit="1" customWidth="1"/>
    <col min="28" max="28" width="9.140625" customWidth="1"/>
    <col min="29" max="29" width="21" bestFit="1" customWidth="1"/>
    <col min="30" max="33" width="8.5703125" bestFit="1" customWidth="1"/>
    <col min="34" max="34" width="10.28515625" bestFit="1" customWidth="1"/>
    <col min="35" max="37" width="9.140625" customWidth="1"/>
    <col min="38" max="38" width="10.42578125" bestFit="1" customWidth="1"/>
    <col min="39" max="39" width="9.140625" customWidth="1"/>
    <col min="40" max="40" width="10.5703125" bestFit="1" customWidth="1"/>
    <col min="41" max="41" width="5.28515625" bestFit="1" customWidth="1"/>
    <col min="42" max="42" width="3.85546875" bestFit="1" customWidth="1"/>
  </cols>
  <sheetData>
    <row r="1" spans="1:42" x14ac:dyDescent="0.25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</row>
    <row r="2" spans="1:4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42" x14ac:dyDescent="0.25">
      <c r="A3" s="1"/>
      <c r="B3" s="1"/>
      <c r="C3" s="1"/>
      <c r="D3" s="1"/>
      <c r="E3" s="2" t="s">
        <v>1</v>
      </c>
      <c r="F3" s="2" t="s">
        <v>2</v>
      </c>
      <c r="G3" s="1"/>
      <c r="H3" s="1"/>
      <c r="I3" s="1"/>
      <c r="J3" s="1"/>
      <c r="K3" s="1"/>
    </row>
    <row r="4" spans="1:42" x14ac:dyDescent="0.25">
      <c r="A4" s="1"/>
      <c r="B4" s="1"/>
      <c r="C4" s="1"/>
      <c r="D4" s="1"/>
      <c r="E4" s="1" t="s">
        <v>3</v>
      </c>
      <c r="F4" s="3"/>
      <c r="G4" s="1"/>
      <c r="H4" s="1"/>
      <c r="I4" s="1"/>
      <c r="J4" s="1"/>
      <c r="K4" s="1"/>
    </row>
    <row r="5" spans="1:42" ht="15.75" thickBot="1" x14ac:dyDescent="0.3">
      <c r="A5" s="1"/>
      <c r="B5" s="1"/>
      <c r="C5" s="1"/>
      <c r="D5" s="1"/>
      <c r="E5" s="53">
        <v>43217</v>
      </c>
      <c r="F5" s="4"/>
      <c r="G5" s="1"/>
      <c r="H5" s="1"/>
      <c r="I5" s="1"/>
      <c r="J5" s="1"/>
      <c r="K5" s="1"/>
      <c r="AI5" s="88"/>
      <c r="AJ5" s="88"/>
      <c r="AK5" s="88"/>
      <c r="AL5" s="88"/>
      <c r="AM5" s="88"/>
      <c r="AN5" s="88"/>
      <c r="AO5" s="88"/>
      <c r="AP5" s="88"/>
    </row>
    <row r="6" spans="1:42" s="1" customFormat="1" ht="15.75" customHeight="1" thickBot="1" x14ac:dyDescent="0.3">
      <c r="A6" s="103" t="s">
        <v>4</v>
      </c>
      <c r="B6" s="104"/>
      <c r="C6" s="6"/>
      <c r="D6" s="6"/>
      <c r="E6" s="6"/>
      <c r="F6" s="5" t="s">
        <v>5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113" t="s">
        <v>6</v>
      </c>
      <c r="Y6" s="114"/>
      <c r="Z6" s="114"/>
      <c r="AA6" s="114"/>
      <c r="AB6" s="114"/>
      <c r="AC6" s="114"/>
      <c r="AD6" s="114"/>
      <c r="AE6" s="114"/>
      <c r="AF6" s="114"/>
      <c r="AG6" s="114"/>
      <c r="AH6" s="115"/>
      <c r="AI6" s="113" t="s">
        <v>7</v>
      </c>
      <c r="AJ6" s="114"/>
      <c r="AK6" s="114"/>
      <c r="AL6" s="114"/>
      <c r="AM6" s="114"/>
      <c r="AN6" s="114"/>
      <c r="AO6" s="114"/>
      <c r="AP6" s="115"/>
    </row>
    <row r="7" spans="1:42" s="12" customFormat="1" ht="78.75" x14ac:dyDescent="0.25">
      <c r="A7" s="58" t="s">
        <v>116</v>
      </c>
      <c r="B7" s="58" t="s">
        <v>124</v>
      </c>
      <c r="C7" s="58" t="s">
        <v>122</v>
      </c>
      <c r="D7" s="58" t="s">
        <v>133</v>
      </c>
      <c r="E7" s="58" t="s">
        <v>8</v>
      </c>
      <c r="F7" s="8" t="s">
        <v>9</v>
      </c>
      <c r="G7" s="10" t="s">
        <v>10</v>
      </c>
      <c r="H7" s="10" t="s">
        <v>11</v>
      </c>
      <c r="I7" s="10" t="s">
        <v>12</v>
      </c>
      <c r="J7" s="10" t="s">
        <v>13</v>
      </c>
      <c r="K7" s="10" t="s">
        <v>14</v>
      </c>
      <c r="L7" s="10" t="s">
        <v>15</v>
      </c>
      <c r="M7" s="10" t="s">
        <v>16</v>
      </c>
      <c r="N7" s="10" t="s">
        <v>91</v>
      </c>
      <c r="O7" s="10" t="s">
        <v>92</v>
      </c>
      <c r="P7" s="10" t="s">
        <v>93</v>
      </c>
      <c r="Q7" s="10" t="s">
        <v>17</v>
      </c>
      <c r="R7" s="10" t="s">
        <v>18</v>
      </c>
      <c r="S7" s="10" t="s">
        <v>19</v>
      </c>
      <c r="T7" s="10" t="s">
        <v>20</v>
      </c>
      <c r="U7" s="10" t="s">
        <v>21</v>
      </c>
      <c r="V7" s="10" t="s">
        <v>22</v>
      </c>
      <c r="W7" s="10" t="s">
        <v>23</v>
      </c>
      <c r="X7" s="10" t="s">
        <v>24</v>
      </c>
      <c r="Y7" s="10" t="s">
        <v>25</v>
      </c>
      <c r="Z7" s="10" t="s">
        <v>26</v>
      </c>
      <c r="AA7" s="10" t="s">
        <v>27</v>
      </c>
      <c r="AB7" s="10" t="s">
        <v>28</v>
      </c>
      <c r="AC7" s="10" t="s">
        <v>29</v>
      </c>
      <c r="AD7" s="10" t="s">
        <v>30</v>
      </c>
      <c r="AE7" s="10" t="s">
        <v>31</v>
      </c>
      <c r="AF7" s="10" t="s">
        <v>32</v>
      </c>
      <c r="AG7" s="10" t="s">
        <v>33</v>
      </c>
      <c r="AH7" s="10" t="s">
        <v>34</v>
      </c>
      <c r="AI7" s="10" t="s">
        <v>35</v>
      </c>
      <c r="AJ7" s="10" t="s">
        <v>36</v>
      </c>
      <c r="AK7" s="10" t="s">
        <v>37</v>
      </c>
      <c r="AL7" s="10" t="s">
        <v>38</v>
      </c>
      <c r="AM7" s="10" t="s">
        <v>39</v>
      </c>
      <c r="AN7" s="10" t="s">
        <v>40</v>
      </c>
      <c r="AO7" s="11" t="s">
        <v>41</v>
      </c>
      <c r="AP7" s="9" t="s">
        <v>42</v>
      </c>
    </row>
    <row r="8" spans="1:42" s="19" customFormat="1" ht="26.25" customHeight="1" thickBot="1" x14ac:dyDescent="0.3">
      <c r="A8" s="59"/>
      <c r="B8" s="59"/>
      <c r="C8" s="59"/>
      <c r="D8" s="59"/>
      <c r="E8" s="59"/>
      <c r="F8" s="13"/>
      <c r="G8" s="15" t="s">
        <v>43</v>
      </c>
      <c r="H8" s="15" t="s">
        <v>44</v>
      </c>
      <c r="I8" s="15" t="s">
        <v>45</v>
      </c>
      <c r="J8" s="15" t="s">
        <v>46</v>
      </c>
      <c r="K8" s="15" t="s">
        <v>47</v>
      </c>
      <c r="L8" s="15" t="s">
        <v>48</v>
      </c>
      <c r="M8" s="15" t="s">
        <v>49</v>
      </c>
      <c r="N8" s="15" t="s">
        <v>49</v>
      </c>
      <c r="O8" s="15" t="s">
        <v>94</v>
      </c>
      <c r="P8" s="15" t="s">
        <v>49</v>
      </c>
      <c r="Q8" s="15" t="s">
        <v>50</v>
      </c>
      <c r="R8" s="15" t="s">
        <v>51</v>
      </c>
      <c r="S8" s="15" t="s">
        <v>52</v>
      </c>
      <c r="T8" s="15" t="s">
        <v>53</v>
      </c>
      <c r="U8" s="15" t="s">
        <v>54</v>
      </c>
      <c r="V8" s="15"/>
      <c r="W8" s="16"/>
      <c r="X8" s="17" t="s">
        <v>55</v>
      </c>
      <c r="Y8" s="18"/>
      <c r="Z8" s="15"/>
      <c r="AA8" s="15"/>
      <c r="AB8" s="15"/>
      <c r="AC8" s="15"/>
      <c r="AD8" s="15"/>
      <c r="AE8" s="15"/>
      <c r="AF8" s="15"/>
      <c r="AG8" s="15"/>
      <c r="AH8" s="14"/>
      <c r="AI8" s="15" t="s">
        <v>56</v>
      </c>
      <c r="AJ8" s="15" t="s">
        <v>57</v>
      </c>
      <c r="AK8" s="15"/>
      <c r="AL8" s="15" t="s">
        <v>58</v>
      </c>
      <c r="AM8" s="15"/>
      <c r="AN8" s="15" t="s">
        <v>58</v>
      </c>
      <c r="AO8" s="16" t="s">
        <v>59</v>
      </c>
      <c r="AP8" s="14" t="s">
        <v>60</v>
      </c>
    </row>
    <row r="9" spans="1:42" s="101" customFormat="1" ht="15" customHeight="1" x14ac:dyDescent="0.25">
      <c r="A9" s="97" t="s">
        <v>95</v>
      </c>
      <c r="B9" s="97"/>
      <c r="C9" s="89"/>
      <c r="D9" s="89"/>
      <c r="E9" s="98"/>
      <c r="F9" s="99"/>
      <c r="G9" s="91"/>
      <c r="H9" s="91"/>
      <c r="I9" s="91"/>
      <c r="J9" s="90"/>
      <c r="K9" s="91"/>
      <c r="L9" s="91"/>
      <c r="M9" s="91"/>
      <c r="N9" s="91"/>
      <c r="O9" s="91"/>
      <c r="P9" s="91"/>
      <c r="Q9" s="91"/>
      <c r="R9" s="91"/>
      <c r="S9" s="90"/>
      <c r="T9" s="90"/>
      <c r="U9" s="90"/>
      <c r="V9" s="94"/>
      <c r="W9" s="92"/>
      <c r="X9" s="93"/>
      <c r="Y9" s="91"/>
      <c r="Z9" s="90"/>
      <c r="AA9" s="90"/>
      <c r="AB9" s="90"/>
      <c r="AC9" s="91"/>
      <c r="AD9" s="91"/>
      <c r="AE9" s="91"/>
      <c r="AF9" s="91"/>
      <c r="AG9" s="96"/>
      <c r="AH9" s="95"/>
      <c r="AI9" s="100"/>
      <c r="AJ9" s="90"/>
      <c r="AK9" s="90"/>
      <c r="AL9" s="91"/>
      <c r="AM9" s="91"/>
      <c r="AN9" s="91"/>
      <c r="AO9" s="96"/>
      <c r="AP9" s="95"/>
    </row>
    <row r="10" spans="1:42" s="31" customFormat="1" ht="24.95" customHeight="1" x14ac:dyDescent="0.25">
      <c r="A10" s="54" t="s">
        <v>134</v>
      </c>
      <c r="B10" s="54" t="s">
        <v>125</v>
      </c>
      <c r="C10" s="54" t="s">
        <v>135</v>
      </c>
      <c r="D10" s="54" t="s">
        <v>136</v>
      </c>
      <c r="E10" s="54" t="s">
        <v>61</v>
      </c>
      <c r="F10" s="22" t="s">
        <v>62</v>
      </c>
      <c r="G10" s="24">
        <v>786</v>
      </c>
      <c r="H10" s="24">
        <v>400</v>
      </c>
      <c r="I10" s="24">
        <v>30</v>
      </c>
      <c r="J10" s="25" t="s">
        <v>63</v>
      </c>
      <c r="K10" s="24">
        <v>15</v>
      </c>
      <c r="L10" s="24">
        <v>0.55000000000000004</v>
      </c>
      <c r="M10" s="24">
        <v>3.1</v>
      </c>
      <c r="N10" s="26">
        <v>6.2329198247221496E-2</v>
      </c>
      <c r="O10" s="27">
        <v>0.93</v>
      </c>
      <c r="P10" s="21">
        <f t="shared" ref="P10:P17" si="0">(M10-N10)*O10</f>
        <v>2.8250338456300845</v>
      </c>
      <c r="Q10" s="24">
        <v>4.8</v>
      </c>
      <c r="R10" s="24">
        <v>10</v>
      </c>
      <c r="S10" s="24" t="s">
        <v>63</v>
      </c>
      <c r="T10" s="24">
        <v>95</v>
      </c>
      <c r="U10" s="20" t="s">
        <v>64</v>
      </c>
      <c r="V10" s="25" t="s">
        <v>63</v>
      </c>
      <c r="W10" s="28" t="s">
        <v>65</v>
      </c>
      <c r="X10" s="36">
        <v>300</v>
      </c>
      <c r="Y10" s="29" t="s">
        <v>66</v>
      </c>
      <c r="Z10" s="24" t="s">
        <v>67</v>
      </c>
      <c r="AA10" s="25" t="s">
        <v>96</v>
      </c>
      <c r="AB10" s="25" t="s">
        <v>68</v>
      </c>
      <c r="AC10" s="25" t="s">
        <v>102</v>
      </c>
      <c r="AD10" s="25" t="s">
        <v>69</v>
      </c>
      <c r="AE10" s="25" t="s">
        <v>70</v>
      </c>
      <c r="AF10" s="24">
        <v>926411</v>
      </c>
      <c r="AG10" s="24" t="s">
        <v>179</v>
      </c>
      <c r="AH10" s="23" t="s">
        <v>63</v>
      </c>
      <c r="AI10" s="84">
        <v>7.9</v>
      </c>
      <c r="AJ10" s="84">
        <f>AI10+1.12</f>
        <v>9.02</v>
      </c>
      <c r="AK10" s="25" t="s">
        <v>71</v>
      </c>
      <c r="AL10" s="24" t="s">
        <v>72</v>
      </c>
      <c r="AM10" s="24" t="s">
        <v>63</v>
      </c>
      <c r="AN10" s="24" t="s">
        <v>73</v>
      </c>
      <c r="AO10" s="30">
        <v>30</v>
      </c>
      <c r="AP10" s="23">
        <f>INT(AO10*AJ10+19.7)</f>
        <v>290</v>
      </c>
    </row>
    <row r="11" spans="1:42" s="31" customFormat="1" ht="24.95" customHeight="1" x14ac:dyDescent="0.25">
      <c r="A11" s="54" t="s">
        <v>137</v>
      </c>
      <c r="B11" s="54" t="s">
        <v>125</v>
      </c>
      <c r="C11" s="54" t="s">
        <v>138</v>
      </c>
      <c r="D11" s="54" t="s">
        <v>139</v>
      </c>
      <c r="E11" s="54" t="s">
        <v>74</v>
      </c>
      <c r="F11" s="22" t="s">
        <v>62</v>
      </c>
      <c r="G11" s="24">
        <v>906</v>
      </c>
      <c r="H11" s="24">
        <v>500</v>
      </c>
      <c r="I11" s="24">
        <v>30</v>
      </c>
      <c r="J11" s="25" t="s">
        <v>63</v>
      </c>
      <c r="K11" s="24">
        <v>18</v>
      </c>
      <c r="L11" s="24">
        <v>0.78</v>
      </c>
      <c r="M11" s="24">
        <v>4.28</v>
      </c>
      <c r="N11" s="26">
        <v>8.0424771931898703E-2</v>
      </c>
      <c r="O11" s="27">
        <v>0.93</v>
      </c>
      <c r="P11" s="21">
        <f t="shared" si="0"/>
        <v>3.9056049621033346</v>
      </c>
      <c r="Q11" s="24">
        <v>6.7</v>
      </c>
      <c r="R11" s="24">
        <v>10</v>
      </c>
      <c r="S11" s="24" t="s">
        <v>63</v>
      </c>
      <c r="T11" s="24">
        <v>95</v>
      </c>
      <c r="U11" s="20" t="s">
        <v>75</v>
      </c>
      <c r="V11" s="25" t="s">
        <v>63</v>
      </c>
      <c r="W11" s="28" t="s">
        <v>65</v>
      </c>
      <c r="X11" s="36">
        <v>500</v>
      </c>
      <c r="Y11" s="29" t="s">
        <v>66</v>
      </c>
      <c r="Z11" s="24" t="s">
        <v>76</v>
      </c>
      <c r="AA11" s="25" t="s">
        <v>96</v>
      </c>
      <c r="AB11" s="25" t="s">
        <v>68</v>
      </c>
      <c r="AC11" s="25" t="s">
        <v>102</v>
      </c>
      <c r="AD11" s="25" t="s">
        <v>69</v>
      </c>
      <c r="AE11" s="25" t="s">
        <v>70</v>
      </c>
      <c r="AF11" s="24">
        <v>926411</v>
      </c>
      <c r="AG11" s="24" t="s">
        <v>179</v>
      </c>
      <c r="AH11" s="23" t="s">
        <v>63</v>
      </c>
      <c r="AI11" s="84">
        <v>10.8</v>
      </c>
      <c r="AJ11" s="84">
        <f>AI11+1.25</f>
        <v>12.05</v>
      </c>
      <c r="AK11" s="25" t="s">
        <v>71</v>
      </c>
      <c r="AL11" s="24" t="s">
        <v>77</v>
      </c>
      <c r="AM11" s="24" t="s">
        <v>63</v>
      </c>
      <c r="AN11" s="24" t="s">
        <v>73</v>
      </c>
      <c r="AO11" s="30">
        <v>30</v>
      </c>
      <c r="AP11" s="23">
        <f>INT(AO11*AJ11+19.7)</f>
        <v>381</v>
      </c>
    </row>
    <row r="12" spans="1:42" s="31" customFormat="1" ht="24.95" customHeight="1" x14ac:dyDescent="0.25">
      <c r="A12" s="54" t="s">
        <v>140</v>
      </c>
      <c r="B12" s="54" t="s">
        <v>125</v>
      </c>
      <c r="C12" s="54" t="s">
        <v>141</v>
      </c>
      <c r="D12" s="54" t="s">
        <v>142</v>
      </c>
      <c r="E12" s="54" t="s">
        <v>78</v>
      </c>
      <c r="F12" s="22" t="s">
        <v>62</v>
      </c>
      <c r="G12" s="24">
        <v>1226</v>
      </c>
      <c r="H12" s="24">
        <v>500</v>
      </c>
      <c r="I12" s="24">
        <v>30</v>
      </c>
      <c r="J12" s="25" t="s">
        <v>63</v>
      </c>
      <c r="K12" s="24">
        <v>26</v>
      </c>
      <c r="L12" s="24">
        <v>1.0900000000000001</v>
      </c>
      <c r="M12" s="24">
        <v>6.03</v>
      </c>
      <c r="N12" s="26">
        <v>0.10455220351146831</v>
      </c>
      <c r="O12" s="27">
        <v>0.93</v>
      </c>
      <c r="P12" s="21">
        <f t="shared" si="0"/>
        <v>5.5106664507343348</v>
      </c>
      <c r="Q12" s="24">
        <v>9.1999999999999993</v>
      </c>
      <c r="R12" s="24">
        <v>10</v>
      </c>
      <c r="S12" s="24" t="s">
        <v>63</v>
      </c>
      <c r="T12" s="24">
        <v>95</v>
      </c>
      <c r="U12" s="20" t="s">
        <v>79</v>
      </c>
      <c r="V12" s="25" t="s">
        <v>63</v>
      </c>
      <c r="W12" s="28" t="s">
        <v>65</v>
      </c>
      <c r="X12" s="36">
        <v>750</v>
      </c>
      <c r="Y12" s="29" t="s">
        <v>66</v>
      </c>
      <c r="Z12" s="24" t="s">
        <v>80</v>
      </c>
      <c r="AA12" s="25" t="s">
        <v>96</v>
      </c>
      <c r="AB12" s="25" t="s">
        <v>68</v>
      </c>
      <c r="AC12" s="25" t="s">
        <v>101</v>
      </c>
      <c r="AD12" s="25" t="s">
        <v>69</v>
      </c>
      <c r="AE12" s="25" t="s">
        <v>70</v>
      </c>
      <c r="AF12" s="24">
        <v>926411</v>
      </c>
      <c r="AG12" s="24" t="s">
        <v>179</v>
      </c>
      <c r="AH12" s="23" t="s">
        <v>63</v>
      </c>
      <c r="AI12" s="84">
        <v>15.3</v>
      </c>
      <c r="AJ12" s="84">
        <f>AI12+1.45</f>
        <v>16.75</v>
      </c>
      <c r="AK12" s="25" t="s">
        <v>71</v>
      </c>
      <c r="AL12" s="24" t="s">
        <v>81</v>
      </c>
      <c r="AM12" s="24" t="s">
        <v>63</v>
      </c>
      <c r="AN12" s="24" t="s">
        <v>82</v>
      </c>
      <c r="AO12" s="30">
        <v>30</v>
      </c>
      <c r="AP12" s="23">
        <f>INT(AO12*AJ12+21.6)</f>
        <v>524</v>
      </c>
    </row>
    <row r="13" spans="1:42" s="31" customFormat="1" ht="24.95" customHeight="1" x14ac:dyDescent="0.25">
      <c r="A13" s="54" t="s">
        <v>143</v>
      </c>
      <c r="B13" s="54" t="s">
        <v>125</v>
      </c>
      <c r="C13" s="54" t="s">
        <v>144</v>
      </c>
      <c r="D13" s="54" t="s">
        <v>145</v>
      </c>
      <c r="E13" s="54" t="s">
        <v>88</v>
      </c>
      <c r="F13" s="22" t="s">
        <v>62</v>
      </c>
      <c r="G13" s="24">
        <v>1226</v>
      </c>
      <c r="H13" s="24">
        <v>600</v>
      </c>
      <c r="I13" s="24">
        <v>30</v>
      </c>
      <c r="J13" s="25" t="s">
        <v>63</v>
      </c>
      <c r="K13" s="24">
        <v>26</v>
      </c>
      <c r="L13" s="24">
        <v>1.27</v>
      </c>
      <c r="M13" s="24">
        <v>6.93</v>
      </c>
      <c r="N13" s="26">
        <v>0.10455220351146831</v>
      </c>
      <c r="O13" s="27">
        <v>0.93</v>
      </c>
      <c r="P13" s="21">
        <f t="shared" si="0"/>
        <v>6.3476664507343346</v>
      </c>
      <c r="Q13" s="24">
        <v>10.7</v>
      </c>
      <c r="R13" s="24">
        <v>10</v>
      </c>
      <c r="S13" s="24" t="s">
        <v>63</v>
      </c>
      <c r="T13" s="24">
        <v>95</v>
      </c>
      <c r="U13" s="20" t="s">
        <v>89</v>
      </c>
      <c r="V13" s="25" t="s">
        <v>63</v>
      </c>
      <c r="W13" s="28" t="s">
        <v>65</v>
      </c>
      <c r="X13" s="36">
        <v>750</v>
      </c>
      <c r="Y13" s="29" t="s">
        <v>66</v>
      </c>
      <c r="Z13" s="24" t="s">
        <v>80</v>
      </c>
      <c r="AA13" s="25" t="s">
        <v>96</v>
      </c>
      <c r="AB13" s="25" t="s">
        <v>68</v>
      </c>
      <c r="AC13" s="25" t="s">
        <v>101</v>
      </c>
      <c r="AD13" s="25" t="s">
        <v>69</v>
      </c>
      <c r="AE13" s="25" t="s">
        <v>70</v>
      </c>
      <c r="AF13" s="24">
        <v>926411</v>
      </c>
      <c r="AG13" s="24" t="s">
        <v>179</v>
      </c>
      <c r="AH13" s="23" t="s">
        <v>63</v>
      </c>
      <c r="AI13" s="84">
        <v>17.2</v>
      </c>
      <c r="AJ13" s="84">
        <f>AI13+1.55</f>
        <v>18.75</v>
      </c>
      <c r="AK13" s="25" t="s">
        <v>71</v>
      </c>
      <c r="AL13" s="24" t="s">
        <v>90</v>
      </c>
      <c r="AM13" s="24" t="s">
        <v>63</v>
      </c>
      <c r="AN13" s="24" t="s">
        <v>82</v>
      </c>
      <c r="AO13" s="30">
        <v>30</v>
      </c>
      <c r="AP13" s="23">
        <f>INT(AO13*AJ13+21.6)</f>
        <v>584</v>
      </c>
    </row>
    <row r="14" spans="1:42" s="31" customFormat="1" ht="24.95" customHeight="1" x14ac:dyDescent="0.25">
      <c r="A14" s="55" t="s">
        <v>146</v>
      </c>
      <c r="B14" s="55" t="s">
        <v>125</v>
      </c>
      <c r="C14" s="55" t="s">
        <v>147</v>
      </c>
      <c r="D14" s="55" t="s">
        <v>148</v>
      </c>
      <c r="E14" s="55" t="s">
        <v>97</v>
      </c>
      <c r="F14" s="32" t="s">
        <v>62</v>
      </c>
      <c r="G14" s="24">
        <v>1466</v>
      </c>
      <c r="H14" s="87">
        <v>500</v>
      </c>
      <c r="I14" s="87">
        <v>30</v>
      </c>
      <c r="J14" s="34" t="s">
        <v>63</v>
      </c>
      <c r="K14" s="87">
        <v>30</v>
      </c>
      <c r="L14" s="87">
        <v>1.25</v>
      </c>
      <c r="M14" s="87">
        <v>7.06</v>
      </c>
      <c r="N14" s="26">
        <v>0.10455220351146831</v>
      </c>
      <c r="O14" s="27">
        <v>0.93</v>
      </c>
      <c r="P14" s="21">
        <f t="shared" si="0"/>
        <v>6.4685664507343343</v>
      </c>
      <c r="Q14" s="87">
        <v>10.8</v>
      </c>
      <c r="R14" s="87">
        <v>10</v>
      </c>
      <c r="S14" s="87" t="s">
        <v>63</v>
      </c>
      <c r="T14" s="87">
        <v>95</v>
      </c>
      <c r="U14" s="20" t="s">
        <v>110</v>
      </c>
      <c r="V14" s="34" t="s">
        <v>63</v>
      </c>
      <c r="W14" s="28" t="s">
        <v>65</v>
      </c>
      <c r="X14" s="36">
        <v>750</v>
      </c>
      <c r="Y14" s="35" t="s">
        <v>66</v>
      </c>
      <c r="Z14" s="24" t="s">
        <v>80</v>
      </c>
      <c r="AA14" s="25" t="s">
        <v>96</v>
      </c>
      <c r="AB14" s="34" t="s">
        <v>68</v>
      </c>
      <c r="AC14" s="25" t="s">
        <v>101</v>
      </c>
      <c r="AD14" s="34" t="s">
        <v>69</v>
      </c>
      <c r="AE14" s="34" t="s">
        <v>70</v>
      </c>
      <c r="AF14" s="87">
        <v>926411</v>
      </c>
      <c r="AG14" s="87" t="s">
        <v>179</v>
      </c>
      <c r="AH14" s="33" t="s">
        <v>63</v>
      </c>
      <c r="AI14" s="105">
        <v>17.600000000000001</v>
      </c>
      <c r="AJ14" s="105">
        <f>AI14+1.61</f>
        <v>19.21</v>
      </c>
      <c r="AK14" s="34" t="s">
        <v>71</v>
      </c>
      <c r="AL14" s="87" t="s">
        <v>118</v>
      </c>
      <c r="AM14" s="87" t="s">
        <v>63</v>
      </c>
      <c r="AN14" s="24" t="s">
        <v>87</v>
      </c>
      <c r="AO14" s="30">
        <v>25</v>
      </c>
      <c r="AP14" s="23">
        <f>INT(AO14*AJ14+26.2)</f>
        <v>506</v>
      </c>
    </row>
    <row r="15" spans="1:42" s="31" customFormat="1" ht="24.95" customHeight="1" x14ac:dyDescent="0.25">
      <c r="A15" s="55" t="s">
        <v>149</v>
      </c>
      <c r="B15" s="55" t="s">
        <v>125</v>
      </c>
      <c r="C15" s="55" t="s">
        <v>150</v>
      </c>
      <c r="D15" s="55" t="s">
        <v>151</v>
      </c>
      <c r="E15" s="55" t="s">
        <v>83</v>
      </c>
      <c r="F15" s="22" t="s">
        <v>62</v>
      </c>
      <c r="G15" s="24">
        <v>1466</v>
      </c>
      <c r="H15" s="24">
        <v>600</v>
      </c>
      <c r="I15" s="24">
        <v>30</v>
      </c>
      <c r="J15" s="25" t="s">
        <v>63</v>
      </c>
      <c r="K15" s="24">
        <v>30</v>
      </c>
      <c r="L15" s="24">
        <v>1.49</v>
      </c>
      <c r="M15" s="24">
        <v>8.09</v>
      </c>
      <c r="N15" s="26">
        <v>0.12867963509103791</v>
      </c>
      <c r="O15" s="27">
        <v>0.93</v>
      </c>
      <c r="P15" s="21">
        <f t="shared" si="0"/>
        <v>7.404027939365335</v>
      </c>
      <c r="Q15" s="24">
        <v>12.3</v>
      </c>
      <c r="R15" s="24">
        <v>10</v>
      </c>
      <c r="S15" s="24" t="s">
        <v>63</v>
      </c>
      <c r="T15" s="24">
        <v>95</v>
      </c>
      <c r="U15" s="20" t="s">
        <v>84</v>
      </c>
      <c r="V15" s="25" t="s">
        <v>63</v>
      </c>
      <c r="W15" s="28" t="s">
        <v>65</v>
      </c>
      <c r="X15" s="36">
        <v>1000</v>
      </c>
      <c r="Y15" s="29" t="s">
        <v>66</v>
      </c>
      <c r="Z15" s="87" t="s">
        <v>85</v>
      </c>
      <c r="AA15" s="25" t="s">
        <v>96</v>
      </c>
      <c r="AB15" s="25" t="s">
        <v>68</v>
      </c>
      <c r="AC15" s="25" t="s">
        <v>101</v>
      </c>
      <c r="AD15" s="25" t="s">
        <v>69</v>
      </c>
      <c r="AE15" s="25" t="s">
        <v>70</v>
      </c>
      <c r="AF15" s="24">
        <v>926411</v>
      </c>
      <c r="AG15" s="24" t="s">
        <v>179</v>
      </c>
      <c r="AH15" s="23" t="s">
        <v>63</v>
      </c>
      <c r="AI15" s="84">
        <v>20</v>
      </c>
      <c r="AJ15" s="84">
        <f>AI15+1.7</f>
        <v>21.7</v>
      </c>
      <c r="AK15" s="25" t="s">
        <v>71</v>
      </c>
      <c r="AL15" s="24" t="s">
        <v>86</v>
      </c>
      <c r="AM15" s="24" t="s">
        <v>63</v>
      </c>
      <c r="AN15" s="24" t="s">
        <v>87</v>
      </c>
      <c r="AO15" s="30">
        <v>25</v>
      </c>
      <c r="AP15" s="23">
        <f>INT(AO15*AJ15+26.2)</f>
        <v>568</v>
      </c>
    </row>
    <row r="16" spans="1:42" s="31" customFormat="1" ht="24.95" customHeight="1" x14ac:dyDescent="0.25">
      <c r="A16" s="55" t="s">
        <v>152</v>
      </c>
      <c r="B16" s="55" t="s">
        <v>125</v>
      </c>
      <c r="C16" s="55" t="s">
        <v>153</v>
      </c>
      <c r="D16" s="55" t="s">
        <v>154</v>
      </c>
      <c r="E16" s="55" t="s">
        <v>98</v>
      </c>
      <c r="F16" s="22" t="s">
        <v>62</v>
      </c>
      <c r="G16" s="24">
        <v>1866</v>
      </c>
      <c r="H16" s="24">
        <v>500</v>
      </c>
      <c r="I16" s="24">
        <v>30</v>
      </c>
      <c r="J16" s="25" t="s">
        <v>63</v>
      </c>
      <c r="K16" s="24">
        <v>38</v>
      </c>
      <c r="L16" s="24">
        <v>1.58</v>
      </c>
      <c r="M16" s="24">
        <v>9.0299999999999994</v>
      </c>
      <c r="N16" s="26">
        <v>0.12867963509103791</v>
      </c>
      <c r="O16" s="27">
        <v>0.93</v>
      </c>
      <c r="P16" s="21">
        <f t="shared" si="0"/>
        <v>8.2782279393653351</v>
      </c>
      <c r="Q16" s="24">
        <v>13.7</v>
      </c>
      <c r="R16" s="24">
        <v>10</v>
      </c>
      <c r="S16" s="24" t="s">
        <v>63</v>
      </c>
      <c r="T16" s="24">
        <v>95</v>
      </c>
      <c r="U16" s="20" t="s">
        <v>111</v>
      </c>
      <c r="V16" s="25" t="s">
        <v>63</v>
      </c>
      <c r="W16" s="28" t="s">
        <v>65</v>
      </c>
      <c r="X16" s="36">
        <v>1000</v>
      </c>
      <c r="Y16" s="29" t="s">
        <v>66</v>
      </c>
      <c r="Z16" s="87" t="s">
        <v>85</v>
      </c>
      <c r="AA16" s="25" t="s">
        <v>96</v>
      </c>
      <c r="AB16" s="25" t="s">
        <v>68</v>
      </c>
      <c r="AC16" s="25" t="s">
        <v>101</v>
      </c>
      <c r="AD16" s="25" t="s">
        <v>69</v>
      </c>
      <c r="AE16" s="25" t="s">
        <v>70</v>
      </c>
      <c r="AF16" s="24">
        <v>926411</v>
      </c>
      <c r="AG16" s="24" t="s">
        <v>179</v>
      </c>
      <c r="AH16" s="23" t="s">
        <v>63</v>
      </c>
      <c r="AI16" s="84">
        <v>22.3</v>
      </c>
      <c r="AJ16" s="84">
        <f>AI16+1.86</f>
        <v>24.16</v>
      </c>
      <c r="AK16" s="25" t="s">
        <v>71</v>
      </c>
      <c r="AL16" s="24" t="s">
        <v>119</v>
      </c>
      <c r="AM16" s="24" t="s">
        <v>63</v>
      </c>
      <c r="AN16" s="24" t="s">
        <v>121</v>
      </c>
      <c r="AO16" s="30">
        <v>25</v>
      </c>
      <c r="AP16" s="23">
        <f>INT(AO16*AJ16+30)</f>
        <v>634</v>
      </c>
    </row>
    <row r="17" spans="1:42" s="31" customFormat="1" ht="24.95" customHeight="1" thickBot="1" x14ac:dyDescent="0.3">
      <c r="A17" s="60" t="s">
        <v>155</v>
      </c>
      <c r="B17" s="60" t="s">
        <v>125</v>
      </c>
      <c r="C17" s="60" t="s">
        <v>156</v>
      </c>
      <c r="D17" s="60" t="s">
        <v>157</v>
      </c>
      <c r="E17" s="60" t="s">
        <v>99</v>
      </c>
      <c r="F17" s="62" t="s">
        <v>62</v>
      </c>
      <c r="G17" s="63">
        <v>1866</v>
      </c>
      <c r="H17" s="64">
        <v>600</v>
      </c>
      <c r="I17" s="64">
        <v>30</v>
      </c>
      <c r="J17" s="65" t="s">
        <v>63</v>
      </c>
      <c r="K17" s="63">
        <v>38</v>
      </c>
      <c r="L17" s="64">
        <v>1.86</v>
      </c>
      <c r="M17" s="64">
        <v>10.36</v>
      </c>
      <c r="N17" s="66">
        <v>0.12867963509103791</v>
      </c>
      <c r="O17" s="67">
        <v>0.93</v>
      </c>
      <c r="P17" s="68">
        <f t="shared" si="0"/>
        <v>9.5151279393653354</v>
      </c>
      <c r="Q17" s="64">
        <v>15.8</v>
      </c>
      <c r="R17" s="64">
        <v>10</v>
      </c>
      <c r="S17" s="64" t="s">
        <v>63</v>
      </c>
      <c r="T17" s="64">
        <v>95</v>
      </c>
      <c r="U17" s="20" t="s">
        <v>112</v>
      </c>
      <c r="V17" s="65" t="s">
        <v>63</v>
      </c>
      <c r="W17" s="69" t="s">
        <v>65</v>
      </c>
      <c r="X17" s="70">
        <v>1000</v>
      </c>
      <c r="Y17" s="71" t="s">
        <v>66</v>
      </c>
      <c r="Z17" s="64" t="s">
        <v>85</v>
      </c>
      <c r="AA17" s="72" t="s">
        <v>96</v>
      </c>
      <c r="AB17" s="65" t="s">
        <v>68</v>
      </c>
      <c r="AC17" s="72" t="s">
        <v>101</v>
      </c>
      <c r="AD17" s="65" t="s">
        <v>69</v>
      </c>
      <c r="AE17" s="65" t="s">
        <v>70</v>
      </c>
      <c r="AF17" s="64">
        <v>926411</v>
      </c>
      <c r="AG17" s="64" t="s">
        <v>179</v>
      </c>
      <c r="AH17" s="73" t="s">
        <v>63</v>
      </c>
      <c r="AI17" s="106">
        <v>25.5</v>
      </c>
      <c r="AJ17" s="106">
        <f>AI17+1.96</f>
        <v>27.46</v>
      </c>
      <c r="AK17" s="65" t="s">
        <v>71</v>
      </c>
      <c r="AL17" s="64" t="s">
        <v>120</v>
      </c>
      <c r="AM17" s="64" t="s">
        <v>63</v>
      </c>
      <c r="AN17" s="24" t="s">
        <v>121</v>
      </c>
      <c r="AO17" s="107">
        <v>25</v>
      </c>
      <c r="AP17" s="23">
        <f>INT(AO17*AJ17+30)</f>
        <v>716</v>
      </c>
    </row>
    <row r="18" spans="1:42" s="101" customFormat="1" ht="11.25" x14ac:dyDescent="0.25">
      <c r="A18" s="97" t="s">
        <v>123</v>
      </c>
      <c r="B18" s="97"/>
      <c r="C18" s="98"/>
      <c r="D18" s="98"/>
      <c r="E18" s="98"/>
      <c r="F18" s="99"/>
      <c r="G18" s="91"/>
      <c r="H18" s="91"/>
      <c r="I18" s="91"/>
      <c r="J18" s="90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102"/>
      <c r="V18" s="90"/>
      <c r="W18" s="92"/>
      <c r="X18" s="93"/>
      <c r="Y18" s="94"/>
      <c r="Z18" s="91"/>
      <c r="AA18" s="90"/>
      <c r="AB18" s="90"/>
      <c r="AC18" s="90"/>
      <c r="AD18" s="90"/>
      <c r="AE18" s="90"/>
      <c r="AF18" s="91"/>
      <c r="AG18" s="91"/>
      <c r="AH18" s="95"/>
      <c r="AI18" s="100"/>
      <c r="AJ18" s="90"/>
      <c r="AK18" s="90"/>
      <c r="AL18" s="91"/>
      <c r="AM18" s="91"/>
      <c r="AN18" s="91"/>
      <c r="AO18" s="96"/>
      <c r="AP18" s="95"/>
    </row>
    <row r="19" spans="1:42" s="46" customFormat="1" ht="24.95" customHeight="1" x14ac:dyDescent="0.25">
      <c r="A19" s="56" t="s">
        <v>158</v>
      </c>
      <c r="B19" s="56" t="s">
        <v>125</v>
      </c>
      <c r="C19" s="56" t="s">
        <v>159</v>
      </c>
      <c r="D19" s="56" t="s">
        <v>160</v>
      </c>
      <c r="E19" s="56" t="s">
        <v>126</v>
      </c>
      <c r="F19" s="38" t="s">
        <v>117</v>
      </c>
      <c r="G19" s="39">
        <v>786</v>
      </c>
      <c r="H19" s="39">
        <v>400</v>
      </c>
      <c r="I19" s="39">
        <v>30</v>
      </c>
      <c r="J19" s="40" t="s">
        <v>63</v>
      </c>
      <c r="K19" s="39">
        <v>15</v>
      </c>
      <c r="L19" s="39">
        <v>0.55000000000000004</v>
      </c>
      <c r="M19" s="39">
        <v>3.1</v>
      </c>
      <c r="N19" s="41">
        <v>6.2329198247221496E-2</v>
      </c>
      <c r="O19" s="42">
        <v>0.93</v>
      </c>
      <c r="P19" s="41">
        <f t="shared" ref="P19:P25" si="1">(M19-N19)*O19</f>
        <v>2.8250338456300845</v>
      </c>
      <c r="Q19" s="39">
        <v>4.8</v>
      </c>
      <c r="R19" s="39">
        <v>10</v>
      </c>
      <c r="S19" s="39" t="s">
        <v>63</v>
      </c>
      <c r="T19" s="39">
        <v>95</v>
      </c>
      <c r="U19" s="20" t="s">
        <v>103</v>
      </c>
      <c r="V19" s="40" t="s">
        <v>63</v>
      </c>
      <c r="W19" s="43" t="s">
        <v>65</v>
      </c>
      <c r="X19" s="51">
        <v>150</v>
      </c>
      <c r="Y19" s="44" t="s">
        <v>66</v>
      </c>
      <c r="Z19" s="39" t="s">
        <v>107</v>
      </c>
      <c r="AA19" s="40" t="s">
        <v>96</v>
      </c>
      <c r="AB19" s="40" t="s">
        <v>68</v>
      </c>
      <c r="AC19" s="25" t="s">
        <v>101</v>
      </c>
      <c r="AD19" s="40" t="s">
        <v>69</v>
      </c>
      <c r="AE19" s="40" t="s">
        <v>70</v>
      </c>
      <c r="AF19" s="39">
        <v>926288</v>
      </c>
      <c r="AG19" s="39" t="s">
        <v>179</v>
      </c>
      <c r="AH19" s="37" t="s">
        <v>63</v>
      </c>
      <c r="AI19" s="85">
        <v>7.9</v>
      </c>
      <c r="AJ19" s="85">
        <f>AI19+1.12</f>
        <v>9.02</v>
      </c>
      <c r="AK19" s="40" t="s">
        <v>71</v>
      </c>
      <c r="AL19" s="39" t="s">
        <v>72</v>
      </c>
      <c r="AM19" s="39" t="s">
        <v>63</v>
      </c>
      <c r="AN19" s="39" t="s">
        <v>73</v>
      </c>
      <c r="AO19" s="45">
        <v>30</v>
      </c>
      <c r="AP19" s="37">
        <f>INT(AO19*AJ19+19.7)</f>
        <v>290</v>
      </c>
    </row>
    <row r="20" spans="1:42" s="46" customFormat="1" ht="24.95" customHeight="1" x14ac:dyDescent="0.25">
      <c r="A20" s="56" t="s">
        <v>161</v>
      </c>
      <c r="B20" s="56" t="s">
        <v>125</v>
      </c>
      <c r="C20" s="56" t="s">
        <v>162</v>
      </c>
      <c r="D20" s="56" t="s">
        <v>163</v>
      </c>
      <c r="E20" s="56" t="s">
        <v>127</v>
      </c>
      <c r="F20" s="38" t="s">
        <v>117</v>
      </c>
      <c r="G20" s="39">
        <v>906</v>
      </c>
      <c r="H20" s="39">
        <v>500</v>
      </c>
      <c r="I20" s="39">
        <v>30</v>
      </c>
      <c r="J20" s="40" t="s">
        <v>63</v>
      </c>
      <c r="K20" s="39">
        <v>18</v>
      </c>
      <c r="L20" s="39">
        <v>0.78</v>
      </c>
      <c r="M20" s="39">
        <v>4.28</v>
      </c>
      <c r="N20" s="41">
        <v>6.2329198247221496E-2</v>
      </c>
      <c r="O20" s="42">
        <v>0.93</v>
      </c>
      <c r="P20" s="41">
        <f t="shared" si="1"/>
        <v>3.9224338456300845</v>
      </c>
      <c r="Q20" s="39">
        <v>6.7</v>
      </c>
      <c r="R20" s="39">
        <v>10</v>
      </c>
      <c r="S20" s="39" t="s">
        <v>63</v>
      </c>
      <c r="T20" s="39">
        <v>95</v>
      </c>
      <c r="U20" s="20" t="s">
        <v>104</v>
      </c>
      <c r="V20" s="40" t="s">
        <v>63</v>
      </c>
      <c r="W20" s="43" t="s">
        <v>65</v>
      </c>
      <c r="X20" s="51">
        <v>200</v>
      </c>
      <c r="Y20" s="44" t="s">
        <v>66</v>
      </c>
      <c r="Z20" s="39" t="s">
        <v>100</v>
      </c>
      <c r="AA20" s="40" t="s">
        <v>96</v>
      </c>
      <c r="AB20" s="40" t="s">
        <v>68</v>
      </c>
      <c r="AC20" s="25" t="s">
        <v>101</v>
      </c>
      <c r="AD20" s="40" t="s">
        <v>69</v>
      </c>
      <c r="AE20" s="40" t="s">
        <v>70</v>
      </c>
      <c r="AF20" s="39">
        <v>926288</v>
      </c>
      <c r="AG20" s="39" t="s">
        <v>179</v>
      </c>
      <c r="AH20" s="37" t="s">
        <v>63</v>
      </c>
      <c r="AI20" s="85">
        <v>10.8</v>
      </c>
      <c r="AJ20" s="85">
        <f>AI20+1.25</f>
        <v>12.05</v>
      </c>
      <c r="AK20" s="40" t="s">
        <v>71</v>
      </c>
      <c r="AL20" s="39" t="s">
        <v>77</v>
      </c>
      <c r="AM20" s="39" t="s">
        <v>63</v>
      </c>
      <c r="AN20" s="39" t="s">
        <v>73</v>
      </c>
      <c r="AO20" s="45">
        <v>30</v>
      </c>
      <c r="AP20" s="37">
        <f>INT(AO20*AJ20+19.7)</f>
        <v>381</v>
      </c>
    </row>
    <row r="21" spans="1:42" s="46" customFormat="1" ht="24.95" customHeight="1" x14ac:dyDescent="0.25">
      <c r="A21" s="56" t="s">
        <v>164</v>
      </c>
      <c r="B21" s="56" t="s">
        <v>125</v>
      </c>
      <c r="C21" s="56" t="s">
        <v>165</v>
      </c>
      <c r="D21" s="56" t="s">
        <v>166</v>
      </c>
      <c r="E21" s="56" t="s">
        <v>128</v>
      </c>
      <c r="F21" s="38" t="s">
        <v>117</v>
      </c>
      <c r="G21" s="39">
        <v>1226</v>
      </c>
      <c r="H21" s="39">
        <v>500</v>
      </c>
      <c r="I21" s="39">
        <v>30</v>
      </c>
      <c r="J21" s="40" t="s">
        <v>63</v>
      </c>
      <c r="K21" s="39">
        <v>26</v>
      </c>
      <c r="L21" s="39">
        <v>1.0900000000000001</v>
      </c>
      <c r="M21" s="39">
        <v>6.03</v>
      </c>
      <c r="N21" s="41">
        <v>6.2329198247221496E-2</v>
      </c>
      <c r="O21" s="42">
        <v>0.93</v>
      </c>
      <c r="P21" s="41">
        <f t="shared" si="1"/>
        <v>5.5499338456300844</v>
      </c>
      <c r="Q21" s="39">
        <v>9.1999999999999993</v>
      </c>
      <c r="R21" s="39">
        <v>10</v>
      </c>
      <c r="S21" s="39" t="s">
        <v>63</v>
      </c>
      <c r="T21" s="39">
        <v>95</v>
      </c>
      <c r="U21" s="20" t="s">
        <v>105</v>
      </c>
      <c r="V21" s="40" t="s">
        <v>63</v>
      </c>
      <c r="W21" s="43" t="s">
        <v>65</v>
      </c>
      <c r="X21" s="51">
        <v>300</v>
      </c>
      <c r="Y21" s="44" t="s">
        <v>66</v>
      </c>
      <c r="Z21" s="39" t="s">
        <v>67</v>
      </c>
      <c r="AA21" s="40" t="s">
        <v>96</v>
      </c>
      <c r="AB21" s="40" t="s">
        <v>68</v>
      </c>
      <c r="AC21" s="25" t="s">
        <v>101</v>
      </c>
      <c r="AD21" s="40" t="s">
        <v>69</v>
      </c>
      <c r="AE21" s="40" t="s">
        <v>70</v>
      </c>
      <c r="AF21" s="39">
        <v>926288</v>
      </c>
      <c r="AG21" s="39" t="s">
        <v>179</v>
      </c>
      <c r="AH21" s="37" t="s">
        <v>63</v>
      </c>
      <c r="AI21" s="85">
        <v>15</v>
      </c>
      <c r="AJ21" s="85">
        <f>AI21+1.45</f>
        <v>16.45</v>
      </c>
      <c r="AK21" s="40" t="s">
        <v>71</v>
      </c>
      <c r="AL21" s="39" t="s">
        <v>81</v>
      </c>
      <c r="AM21" s="39" t="s">
        <v>63</v>
      </c>
      <c r="AN21" s="39" t="s">
        <v>82</v>
      </c>
      <c r="AO21" s="45">
        <v>30</v>
      </c>
      <c r="AP21" s="37">
        <f>INT(AO21*AJ21+21.6)</f>
        <v>515</v>
      </c>
    </row>
    <row r="22" spans="1:42" s="46" customFormat="1" ht="24.95" customHeight="1" x14ac:dyDescent="0.25">
      <c r="A22" s="56" t="s">
        <v>167</v>
      </c>
      <c r="B22" s="56" t="s">
        <v>125</v>
      </c>
      <c r="C22" s="56" t="s">
        <v>168</v>
      </c>
      <c r="D22" s="56" t="s">
        <v>169</v>
      </c>
      <c r="E22" s="56" t="s">
        <v>129</v>
      </c>
      <c r="F22" s="38" t="s">
        <v>117</v>
      </c>
      <c r="G22" s="39">
        <v>1226</v>
      </c>
      <c r="H22" s="39">
        <v>600</v>
      </c>
      <c r="I22" s="39">
        <v>30</v>
      </c>
      <c r="J22" s="40" t="s">
        <v>63</v>
      </c>
      <c r="K22" s="39">
        <v>26</v>
      </c>
      <c r="L22" s="39">
        <v>1.27</v>
      </c>
      <c r="M22" s="39">
        <v>6.93</v>
      </c>
      <c r="N22" s="41">
        <v>8.0424771931898703E-2</v>
      </c>
      <c r="O22" s="42">
        <v>0.93</v>
      </c>
      <c r="P22" s="41">
        <f t="shared" si="1"/>
        <v>6.3701049621033343</v>
      </c>
      <c r="Q22" s="39">
        <v>10.7</v>
      </c>
      <c r="R22" s="39">
        <v>10</v>
      </c>
      <c r="S22" s="39" t="s">
        <v>63</v>
      </c>
      <c r="T22" s="39">
        <v>95</v>
      </c>
      <c r="U22" s="20" t="s">
        <v>106</v>
      </c>
      <c r="V22" s="40" t="s">
        <v>63</v>
      </c>
      <c r="W22" s="43" t="s">
        <v>65</v>
      </c>
      <c r="X22" s="51">
        <v>400</v>
      </c>
      <c r="Y22" s="44" t="s">
        <v>66</v>
      </c>
      <c r="Z22" s="39" t="s">
        <v>108</v>
      </c>
      <c r="AA22" s="40" t="s">
        <v>96</v>
      </c>
      <c r="AB22" s="40" t="s">
        <v>68</v>
      </c>
      <c r="AC22" s="25" t="s">
        <v>101</v>
      </c>
      <c r="AD22" s="40" t="s">
        <v>69</v>
      </c>
      <c r="AE22" s="40" t="s">
        <v>70</v>
      </c>
      <c r="AF22" s="39">
        <v>926288</v>
      </c>
      <c r="AG22" s="39" t="s">
        <v>179</v>
      </c>
      <c r="AH22" s="37" t="s">
        <v>63</v>
      </c>
      <c r="AI22" s="85">
        <v>17.100000000000001</v>
      </c>
      <c r="AJ22" s="85">
        <f>AI22+1.55</f>
        <v>18.650000000000002</v>
      </c>
      <c r="AK22" s="40" t="s">
        <v>71</v>
      </c>
      <c r="AL22" s="39" t="s">
        <v>90</v>
      </c>
      <c r="AM22" s="39" t="s">
        <v>63</v>
      </c>
      <c r="AN22" s="39" t="s">
        <v>82</v>
      </c>
      <c r="AO22" s="45">
        <v>30</v>
      </c>
      <c r="AP22" s="37">
        <f>INT(AO22*AJ22+21.6)</f>
        <v>581</v>
      </c>
    </row>
    <row r="23" spans="1:42" s="46" customFormat="1" ht="24.95" customHeight="1" x14ac:dyDescent="0.25">
      <c r="A23" s="56" t="s">
        <v>170</v>
      </c>
      <c r="B23" s="56" t="s">
        <v>125</v>
      </c>
      <c r="C23" s="56" t="s">
        <v>171</v>
      </c>
      <c r="D23" s="56" t="s">
        <v>172</v>
      </c>
      <c r="E23" s="56" t="s">
        <v>130</v>
      </c>
      <c r="F23" s="38" t="s">
        <v>117</v>
      </c>
      <c r="G23" s="39">
        <v>1466</v>
      </c>
      <c r="H23" s="39">
        <v>600</v>
      </c>
      <c r="I23" s="39">
        <v>30</v>
      </c>
      <c r="J23" s="40" t="s">
        <v>63</v>
      </c>
      <c r="K23" s="39">
        <v>30</v>
      </c>
      <c r="L23" s="39">
        <v>1.49</v>
      </c>
      <c r="M23" s="39">
        <v>8.09</v>
      </c>
      <c r="N23" s="41">
        <v>0.10455220351146831</v>
      </c>
      <c r="O23" s="42">
        <v>0.93</v>
      </c>
      <c r="P23" s="41">
        <f t="shared" si="1"/>
        <v>7.4264664507343348</v>
      </c>
      <c r="Q23" s="39">
        <v>12.3</v>
      </c>
      <c r="R23" s="39">
        <v>10</v>
      </c>
      <c r="S23" s="39" t="s">
        <v>63</v>
      </c>
      <c r="T23" s="39">
        <v>95</v>
      </c>
      <c r="U23" s="20" t="s">
        <v>113</v>
      </c>
      <c r="V23" s="40" t="s">
        <v>63</v>
      </c>
      <c r="W23" s="43" t="s">
        <v>65</v>
      </c>
      <c r="X23" s="51">
        <v>400</v>
      </c>
      <c r="Y23" s="44" t="s">
        <v>66</v>
      </c>
      <c r="Z23" s="39" t="s">
        <v>108</v>
      </c>
      <c r="AA23" s="40" t="s">
        <v>96</v>
      </c>
      <c r="AB23" s="40" t="s">
        <v>68</v>
      </c>
      <c r="AC23" s="25" t="s">
        <v>101</v>
      </c>
      <c r="AD23" s="40" t="s">
        <v>69</v>
      </c>
      <c r="AE23" s="40" t="s">
        <v>70</v>
      </c>
      <c r="AF23" s="39">
        <v>926288</v>
      </c>
      <c r="AG23" s="39" t="s">
        <v>179</v>
      </c>
      <c r="AH23" s="37" t="s">
        <v>63</v>
      </c>
      <c r="AI23" s="85">
        <v>19.7</v>
      </c>
      <c r="AJ23" s="85">
        <f>AI23+1.7</f>
        <v>21.4</v>
      </c>
      <c r="AK23" s="40" t="s">
        <v>71</v>
      </c>
      <c r="AL23" s="39" t="s">
        <v>86</v>
      </c>
      <c r="AM23" s="39" t="s">
        <v>63</v>
      </c>
      <c r="AN23" s="39" t="s">
        <v>87</v>
      </c>
      <c r="AO23" s="45">
        <v>25</v>
      </c>
      <c r="AP23" s="37">
        <f>INT(AO23*AJ23+26.2)</f>
        <v>561</v>
      </c>
    </row>
    <row r="24" spans="1:42" s="46" customFormat="1" ht="24.95" customHeight="1" x14ac:dyDescent="0.25">
      <c r="A24" s="57" t="s">
        <v>173</v>
      </c>
      <c r="B24" s="57" t="s">
        <v>125</v>
      </c>
      <c r="C24" s="57" t="s">
        <v>174</v>
      </c>
      <c r="D24" s="57" t="s">
        <v>175</v>
      </c>
      <c r="E24" s="55" t="s">
        <v>131</v>
      </c>
      <c r="F24" s="38" t="s">
        <v>117</v>
      </c>
      <c r="G24" s="39">
        <v>1866</v>
      </c>
      <c r="H24" s="48">
        <v>500</v>
      </c>
      <c r="I24" s="48">
        <v>30</v>
      </c>
      <c r="J24" s="49" t="s">
        <v>63</v>
      </c>
      <c r="K24" s="48">
        <v>38</v>
      </c>
      <c r="L24" s="48">
        <v>1.58</v>
      </c>
      <c r="M24" s="48">
        <v>8.66</v>
      </c>
      <c r="N24" s="41">
        <v>0.10455220351146831</v>
      </c>
      <c r="O24" s="42">
        <v>0.93</v>
      </c>
      <c r="P24" s="41">
        <f t="shared" si="1"/>
        <v>7.9565664507343348</v>
      </c>
      <c r="Q24" s="48">
        <v>13.7</v>
      </c>
      <c r="R24" s="48">
        <v>10</v>
      </c>
      <c r="S24" s="48" t="s">
        <v>63</v>
      </c>
      <c r="T24" s="48">
        <v>95</v>
      </c>
      <c r="U24" s="20" t="s">
        <v>114</v>
      </c>
      <c r="V24" s="49" t="s">
        <v>63</v>
      </c>
      <c r="W24" s="43" t="s">
        <v>65</v>
      </c>
      <c r="X24" s="52">
        <v>500</v>
      </c>
      <c r="Y24" s="50" t="s">
        <v>66</v>
      </c>
      <c r="Z24" s="39" t="s">
        <v>76</v>
      </c>
      <c r="AA24" s="40" t="s">
        <v>96</v>
      </c>
      <c r="AB24" s="49" t="s">
        <v>68</v>
      </c>
      <c r="AC24" s="25" t="s">
        <v>101</v>
      </c>
      <c r="AD24" s="49" t="s">
        <v>69</v>
      </c>
      <c r="AE24" s="49" t="s">
        <v>70</v>
      </c>
      <c r="AF24" s="39">
        <v>926288</v>
      </c>
      <c r="AG24" s="48" t="s">
        <v>179</v>
      </c>
      <c r="AH24" s="47" t="s">
        <v>63</v>
      </c>
      <c r="AI24" s="86">
        <v>22.1</v>
      </c>
      <c r="AJ24" s="86">
        <f>AI24+1.86</f>
        <v>23.96</v>
      </c>
      <c r="AK24" s="49" t="s">
        <v>71</v>
      </c>
      <c r="AL24" s="24" t="s">
        <v>119</v>
      </c>
      <c r="AM24" s="48" t="s">
        <v>63</v>
      </c>
      <c r="AN24" s="24" t="s">
        <v>121</v>
      </c>
      <c r="AO24" s="30">
        <v>25</v>
      </c>
      <c r="AP24" s="23">
        <f>INT(AO24*AJ24+30)</f>
        <v>629</v>
      </c>
    </row>
    <row r="25" spans="1:42" s="46" customFormat="1" ht="24.95" customHeight="1" thickBot="1" x14ac:dyDescent="0.3">
      <c r="A25" s="61" t="s">
        <v>176</v>
      </c>
      <c r="B25" s="61" t="s">
        <v>125</v>
      </c>
      <c r="C25" s="61" t="s">
        <v>177</v>
      </c>
      <c r="D25" s="61" t="s">
        <v>178</v>
      </c>
      <c r="E25" s="60" t="s">
        <v>132</v>
      </c>
      <c r="F25" s="109" t="s">
        <v>117</v>
      </c>
      <c r="G25" s="74">
        <v>1866</v>
      </c>
      <c r="H25" s="75">
        <v>600</v>
      </c>
      <c r="I25" s="75">
        <v>30</v>
      </c>
      <c r="J25" s="76" t="s">
        <v>63</v>
      </c>
      <c r="K25" s="75">
        <v>38</v>
      </c>
      <c r="L25" s="75">
        <v>1.86</v>
      </c>
      <c r="M25" s="75">
        <v>9.91</v>
      </c>
      <c r="N25" s="77">
        <v>0.10455220351146831</v>
      </c>
      <c r="O25" s="78">
        <v>0.93</v>
      </c>
      <c r="P25" s="77">
        <f t="shared" si="1"/>
        <v>9.1190664507343353</v>
      </c>
      <c r="Q25" s="75">
        <v>15.8</v>
      </c>
      <c r="R25" s="75">
        <v>10</v>
      </c>
      <c r="S25" s="75" t="s">
        <v>63</v>
      </c>
      <c r="T25" s="75">
        <v>95</v>
      </c>
      <c r="U25" s="110" t="s">
        <v>115</v>
      </c>
      <c r="V25" s="76" t="s">
        <v>63</v>
      </c>
      <c r="W25" s="79" t="s">
        <v>65</v>
      </c>
      <c r="X25" s="80">
        <v>600</v>
      </c>
      <c r="Y25" s="81" t="s">
        <v>66</v>
      </c>
      <c r="Z25" s="74" t="s">
        <v>109</v>
      </c>
      <c r="AA25" s="82" t="s">
        <v>96</v>
      </c>
      <c r="AB25" s="76" t="s">
        <v>68</v>
      </c>
      <c r="AC25" s="72" t="s">
        <v>101</v>
      </c>
      <c r="AD25" s="76" t="s">
        <v>69</v>
      </c>
      <c r="AE25" s="76" t="s">
        <v>70</v>
      </c>
      <c r="AF25" s="74">
        <v>926288</v>
      </c>
      <c r="AG25" s="75" t="s">
        <v>179</v>
      </c>
      <c r="AH25" s="83" t="s">
        <v>63</v>
      </c>
      <c r="AI25" s="108">
        <v>24.9</v>
      </c>
      <c r="AJ25" s="108">
        <f>AI25+1.96</f>
        <v>26.86</v>
      </c>
      <c r="AK25" s="76" t="s">
        <v>71</v>
      </c>
      <c r="AL25" s="64" t="s">
        <v>120</v>
      </c>
      <c r="AM25" s="75" t="s">
        <v>63</v>
      </c>
      <c r="AN25" s="63" t="s">
        <v>121</v>
      </c>
      <c r="AO25" s="111">
        <v>25</v>
      </c>
      <c r="AP25" s="112">
        <f>INT(AO25*AJ25+30)</f>
        <v>701</v>
      </c>
    </row>
  </sheetData>
  <autoFilter ref="A7:AP8" xr:uid="{00000000-0009-0000-0000-000000000000}"/>
  <mergeCells count="2">
    <mergeCell ref="X6:AH6"/>
    <mergeCell ref="AI6:AP6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dcb676-083f-4199-a056-fc1f4c77a6da">
      <Terms xmlns="http://schemas.microsoft.com/office/infopath/2007/PartnerControls"/>
    </lcf76f155ced4ddcb4097134ff3c332f>
    <TaxCatchAll xmlns="b49af9a1-3079-465b-813f-0129384606f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147C1E17ED8D408FDB1C69554028A5" ma:contentTypeVersion="14" ma:contentTypeDescription="Crear nuevo documento." ma:contentTypeScope="" ma:versionID="8b577ec5db7e4ace9c28cccb60a55ef9">
  <xsd:schema xmlns:xsd="http://www.w3.org/2001/XMLSchema" xmlns:xs="http://www.w3.org/2001/XMLSchema" xmlns:p="http://schemas.microsoft.com/office/2006/metadata/properties" xmlns:ns2="15dcb676-083f-4199-a056-fc1f4c77a6da" xmlns:ns3="b49af9a1-3079-465b-813f-0129384606fd" targetNamespace="http://schemas.microsoft.com/office/2006/metadata/properties" ma:root="true" ma:fieldsID="66da6ab40b5b93c19de02530de8271aa" ns2:_="" ns3:_="">
    <xsd:import namespace="15dcb676-083f-4199-a056-fc1f4c77a6da"/>
    <xsd:import namespace="b49af9a1-3079-465b-813f-0129384606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cb676-083f-4199-a056-fc1f4c77a6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d0fe5d83-ee4d-4577-a654-361afa482b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af9a1-3079-465b-813f-0129384606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551ad2-bdcd-4828-9f5c-aafc7f3439c0}" ma:internalName="TaxCatchAll" ma:showField="CatchAllData" ma:web="b49af9a1-3079-465b-813f-0129384606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F833D2-F9D6-45DD-B263-13EA4B25BE88}">
  <ds:schemaRefs>
    <ds:schemaRef ds:uri="http://schemas.microsoft.com/office/2006/metadata/properties"/>
    <ds:schemaRef ds:uri="http://schemas.microsoft.com/office/infopath/2007/PartnerControls"/>
    <ds:schemaRef ds:uri="15dcb676-083f-4199-a056-fc1f4c77a6da"/>
    <ds:schemaRef ds:uri="b49af9a1-3079-465b-813f-0129384606fd"/>
  </ds:schemaRefs>
</ds:datastoreItem>
</file>

<file path=customXml/itemProps2.xml><?xml version="1.0" encoding="utf-8"?>
<ds:datastoreItem xmlns:ds="http://schemas.openxmlformats.org/officeDocument/2006/customXml" ds:itemID="{1B63A9A9-56F5-4EFE-9D0F-5838C5D2EF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E56021-9470-4599-B81C-880655FA2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dcb676-083f-4199-a056-fc1f4c77a6da"/>
    <ds:schemaRef ds:uri="b49af9a1-3079-465b-813f-0129384606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TDT LCE</vt:lpstr>
    </vt:vector>
  </TitlesOfParts>
  <Company>Zehndergroup Management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Sahin, Serdar (PMA)</dc:creator>
  <cp:lastModifiedBy>José María Hidalgo | AÚNA DISTRIBUCIÓN</cp:lastModifiedBy>
  <cp:lastPrinted>2017-07-21T12:47:38Z</cp:lastPrinted>
  <dcterms:created xsi:type="dcterms:W3CDTF">2015-10-08T10:48:40Z</dcterms:created>
  <dcterms:modified xsi:type="dcterms:W3CDTF">2022-09-28T12:32:50Z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0x010100B286FF881B1F77429CA122C4C27745B8</vt:lpwstr>
  </property>
  <property fmtid="{D5CDD505-2E9C-101B-9397-08002B2CF9AE}" pid="3" name="MediaServiceImageTags">
    <vt:lpwstr/>
  </property>
</Properties>
</file>